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0" yWindow="60" windowWidth="15840" windowHeight="17960" tabRatio="500" activeTab="0"/>
  </bookViews>
  <sheets>
    <sheet name="MIA 1-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<sst xmlns="http://schemas.openxmlformats.org/spreadsheetml/2006/main" count="125" uniqueCount="78">
  <si>
    <t>Core payroll [3]</t>
  </si>
  <si>
    <t>[3] From core operating cost spreadsheet</t>
  </si>
  <si>
    <t>MIA 1-sheet, core revenues</t>
  </si>
  <si>
    <t>Contract programs — figure (hrs)</t>
  </si>
  <si>
    <t xml:space="preserve"> — other</t>
  </si>
  <si>
    <t>% total</t>
  </si>
  <si>
    <t xml:space="preserve"> — schools, etc</t>
  </si>
  <si>
    <t>Figure skating — totals</t>
  </si>
  <si>
    <t>Sun</t>
  </si>
  <si>
    <t>Mon</t>
  </si>
  <si>
    <t>Wed</t>
  </si>
  <si>
    <t>Tue</t>
  </si>
  <si>
    <t>Thu</t>
  </si>
  <si>
    <t>Fri</t>
  </si>
  <si>
    <t>Sat</t>
  </si>
  <si>
    <t>AM</t>
  </si>
  <si>
    <t>PM</t>
  </si>
  <si>
    <t>Peak</t>
  </si>
  <si>
    <t>Off-peak</t>
  </si>
  <si>
    <t>Totals</t>
  </si>
  <si>
    <t>Adult hockey (hrs)</t>
  </si>
  <si>
    <t>Match time</t>
  </si>
  <si>
    <t>Training time</t>
  </si>
  <si>
    <t>Total/team</t>
  </si>
  <si>
    <t>hrs</t>
  </si>
  <si>
    <t>IC Programs (hrs)</t>
  </si>
  <si>
    <t>IC Rentals (hrs)</t>
  </si>
  <si>
    <t>Total hockey (hrs)</t>
  </si>
  <si>
    <t>Jnr hockey (hrs)</t>
  </si>
  <si>
    <t>— Total teams</t>
  </si>
  <si>
    <t>Public skating</t>
  </si>
  <si>
    <t>Public skating (hrs)</t>
  </si>
  <si>
    <t>%</t>
  </si>
  <si>
    <t>Team data</t>
  </si>
  <si>
    <t>Distribution</t>
  </si>
  <si>
    <t>— off-peak</t>
  </si>
  <si>
    <t>Adult hockey — prime</t>
  </si>
  <si>
    <t>Jnr hockey — prime</t>
  </si>
  <si>
    <t>1-line</t>
  </si>
  <si>
    <t>2-lines</t>
  </si>
  <si>
    <t>3-lines</t>
  </si>
  <si>
    <t>Contract programs</t>
  </si>
  <si>
    <t>Unit</t>
  </si>
  <si>
    <t>$</t>
  </si>
  <si>
    <t>cost/participant ($)</t>
  </si>
  <si>
    <t>skaters</t>
  </si>
  <si>
    <t>session</t>
  </si>
  <si>
    <t xml:space="preserve"> — entry-level hockey</t>
  </si>
  <si>
    <t xml:space="preserve"> — entry-level skating</t>
  </si>
  <si>
    <t>Hockey — totals</t>
  </si>
  <si>
    <t>1-sheet weekly capacity</t>
  </si>
  <si>
    <t>Public skating — totals</t>
  </si>
  <si>
    <t>1-sheet av. weekly revenues</t>
  </si>
  <si>
    <t>Contract programs — hockey (hrs)</t>
  </si>
  <si>
    <t>$ / unit</t>
  </si>
  <si>
    <t>/mth</t>
  </si>
  <si>
    <t>/wk</t>
  </si>
  <si>
    <t>In-house programs — disco</t>
  </si>
  <si>
    <t>In-house programs — totals</t>
  </si>
  <si>
    <t>[1] Maximum ice capacity of 150 skaters for safety reasons, including public skating.</t>
  </si>
  <si>
    <t>[2] Maximum 8 groups of 8 student skaters; 1 tutor per group.</t>
  </si>
  <si>
    <t>capacity: 8 X 8 [2]</t>
  </si>
  <si>
    <t>capacity: 150 [1]</t>
  </si>
  <si>
    <t>— Instructors</t>
  </si>
  <si>
    <t>Expenses — totals</t>
  </si>
  <si>
    <t>Less — Instruction Supervisor</t>
  </si>
  <si>
    <t>Related expenses — marketing</t>
  </si>
  <si>
    <t>— front desk attendants</t>
  </si>
  <si>
    <t>— skate guards</t>
  </si>
  <si>
    <t>Av. net revenues</t>
  </si>
  <si>
    <t>Av. gross revenues</t>
  </si>
  <si>
    <t>Target</t>
  </si>
  <si>
    <t>% of gross revenue</t>
  </si>
  <si>
    <t>Non-core payroll</t>
  </si>
  <si>
    <t>Total payroll</t>
  </si>
  <si>
    <t>Marketing % of gross revenue</t>
  </si>
  <si>
    <t>Start-up target</t>
  </si>
  <si>
    <t>v.1.02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</si>
</sst>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45"/>
      <name val="Verdana"/>
      <family val="0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Up">
        <fgColor indexed="8"/>
      </patternFill>
    </fill>
    <fill>
      <patternFill patternType="lightUp">
        <fgColor indexed="8"/>
        <bgColor indexed="43"/>
      </patternFill>
    </fill>
    <fill>
      <patternFill patternType="lightUp">
        <fgColor indexed="8"/>
        <b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8"/>
        <bgColor indexed="47"/>
      </patternFill>
    </fill>
    <fill>
      <patternFill patternType="lightUp">
        <fgColor indexed="8"/>
        <bgColor indexed="44"/>
      </patternFill>
    </fill>
    <fill>
      <patternFill patternType="solid">
        <fgColor indexed="47"/>
        <bgColor indexed="64"/>
      </patternFill>
    </fill>
    <fill>
      <patternFill patternType="lightUp">
        <fgColor indexed="8"/>
        <b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8"/>
        <bgColor indexed="45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" fontId="0" fillId="12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1" fontId="0" fillId="14" borderId="0" xfId="0" applyNumberFormat="1" applyFill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8" fontId="0" fillId="0" borderId="0" xfId="0" applyNumberForma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16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workbookViewId="0" topLeftCell="A1">
      <selection activeCell="M2" sqref="M2"/>
    </sheetView>
  </sheetViews>
  <sheetFormatPr defaultColWidth="11.00390625" defaultRowHeight="12.75"/>
  <cols>
    <col min="1" max="1" width="28.375" style="3" customWidth="1"/>
    <col min="2" max="2" width="7.25390625" style="3" customWidth="1"/>
    <col min="3" max="3" width="6.875" style="1" customWidth="1"/>
    <col min="4" max="10" width="4.875" style="0" customWidth="1"/>
    <col min="11" max="11" width="6.75390625" style="0" customWidth="1"/>
    <col min="12" max="12" width="9.00390625" style="0" customWidth="1"/>
    <col min="13" max="13" width="6.625" style="0" customWidth="1"/>
    <col min="14" max="15" width="8.125" style="0" customWidth="1"/>
  </cols>
  <sheetData>
    <row r="1" spans="1:13" ht="12.75">
      <c r="A1" s="10" t="s">
        <v>2</v>
      </c>
      <c r="M1" t="s">
        <v>77</v>
      </c>
    </row>
    <row r="3" spans="1:10" ht="12.75">
      <c r="A3" s="25" t="s">
        <v>50</v>
      </c>
      <c r="D3" s="23" t="s">
        <v>9</v>
      </c>
      <c r="E3" s="23" t="s">
        <v>11</v>
      </c>
      <c r="F3" s="23" t="s">
        <v>10</v>
      </c>
      <c r="G3" s="23" t="s">
        <v>12</v>
      </c>
      <c r="H3" s="23" t="s">
        <v>13</v>
      </c>
      <c r="I3" s="23" t="s">
        <v>14</v>
      </c>
      <c r="J3" s="23" t="s">
        <v>8</v>
      </c>
    </row>
    <row r="4" spans="1:10" ht="12.75">
      <c r="A4" s="25"/>
      <c r="B4" s="25" t="s">
        <v>15</v>
      </c>
      <c r="C4" s="1">
        <v>6</v>
      </c>
      <c r="D4" s="1"/>
      <c r="E4" s="1"/>
      <c r="F4" s="1"/>
      <c r="G4" s="1"/>
      <c r="H4" s="1"/>
      <c r="I4" s="12"/>
      <c r="J4" s="12"/>
    </row>
    <row r="5" spans="3:10" ht="12.75">
      <c r="C5" s="1">
        <v>7</v>
      </c>
      <c r="D5" s="19"/>
      <c r="E5" s="19"/>
      <c r="F5" s="19"/>
      <c r="G5" s="19"/>
      <c r="H5" s="19"/>
      <c r="I5" s="12"/>
      <c r="J5" s="12"/>
    </row>
    <row r="6" spans="1:10" ht="12.75">
      <c r="A6" s="25"/>
      <c r="B6" s="25"/>
      <c r="C6" s="1">
        <v>8</v>
      </c>
      <c r="D6" s="19"/>
      <c r="E6" s="19"/>
      <c r="F6" s="19"/>
      <c r="G6" s="19"/>
      <c r="H6" s="19"/>
      <c r="I6" s="12"/>
      <c r="J6" s="12"/>
    </row>
    <row r="7" spans="1:10" ht="12.75">
      <c r="A7" s="25"/>
      <c r="B7" s="25"/>
      <c r="C7" s="1">
        <v>9</v>
      </c>
      <c r="D7" s="19"/>
      <c r="E7" s="19"/>
      <c r="F7" s="19"/>
      <c r="G7" s="19"/>
      <c r="H7" s="19"/>
      <c r="I7" s="16"/>
      <c r="J7" s="16"/>
    </row>
    <row r="8" spans="1:10" ht="12.75">
      <c r="A8" s="25"/>
      <c r="B8" s="25"/>
      <c r="C8" s="1">
        <v>10</v>
      </c>
      <c r="D8" s="19"/>
      <c r="E8" s="19"/>
      <c r="F8" s="19"/>
      <c r="G8" s="19"/>
      <c r="H8" s="19"/>
      <c r="I8" s="15"/>
      <c r="J8" s="15"/>
    </row>
    <row r="9" spans="1:10" ht="12.75">
      <c r="A9" s="25"/>
      <c r="B9" s="25"/>
      <c r="C9" s="1">
        <v>11</v>
      </c>
      <c r="D9" s="17"/>
      <c r="E9" s="17"/>
      <c r="F9" s="17"/>
      <c r="G9" s="17"/>
      <c r="H9" s="17"/>
      <c r="I9" s="15"/>
      <c r="J9" s="15"/>
    </row>
    <row r="10" spans="1:10" ht="12.75">
      <c r="A10" s="25"/>
      <c r="B10" s="25"/>
      <c r="C10" s="1">
        <v>12</v>
      </c>
      <c r="D10" s="17"/>
      <c r="E10" s="17"/>
      <c r="F10" s="17"/>
      <c r="G10" s="17"/>
      <c r="H10" s="17"/>
      <c r="I10" s="11"/>
      <c r="J10" s="11"/>
    </row>
    <row r="11" spans="1:10" ht="12.75">
      <c r="A11" s="25"/>
      <c r="B11" s="25" t="s">
        <v>16</v>
      </c>
      <c r="C11" s="1">
        <v>1</v>
      </c>
      <c r="D11" s="17"/>
      <c r="E11" s="17"/>
      <c r="F11" s="17"/>
      <c r="G11" s="17"/>
      <c r="H11" s="17"/>
      <c r="I11" s="11"/>
      <c r="J11" s="11"/>
    </row>
    <row r="12" spans="3:10" ht="12.75">
      <c r="C12" s="1">
        <v>2</v>
      </c>
      <c r="D12" s="17"/>
      <c r="E12" s="17"/>
      <c r="F12" s="17"/>
      <c r="G12" s="17"/>
      <c r="H12" s="17"/>
      <c r="I12" s="15"/>
      <c r="J12" s="15"/>
    </row>
    <row r="13" spans="3:10" ht="12.75">
      <c r="C13" s="1">
        <v>3</v>
      </c>
      <c r="D13" s="16"/>
      <c r="E13" s="16"/>
      <c r="F13" s="16"/>
      <c r="G13" s="16"/>
      <c r="H13" s="16"/>
      <c r="I13" s="15"/>
      <c r="J13" s="15"/>
    </row>
    <row r="14" spans="3:10" ht="12.75">
      <c r="C14" s="1">
        <v>4</v>
      </c>
      <c r="D14" s="32"/>
      <c r="E14" s="32"/>
      <c r="F14" s="32"/>
      <c r="G14" s="32"/>
      <c r="H14" s="32"/>
      <c r="I14" s="11"/>
      <c r="J14" s="11"/>
    </row>
    <row r="15" spans="3:10" ht="12.75">
      <c r="C15" s="1">
        <v>5</v>
      </c>
      <c r="D15" s="31"/>
      <c r="E15" s="31"/>
      <c r="F15" s="31"/>
      <c r="G15" s="31"/>
      <c r="H15" s="31"/>
      <c r="I15" s="7"/>
      <c r="J15" s="7"/>
    </row>
    <row r="16" spans="3:10" ht="12.75">
      <c r="C16" s="1">
        <v>6</v>
      </c>
      <c r="D16" s="18"/>
      <c r="E16" s="18"/>
      <c r="F16" s="18"/>
      <c r="G16" s="18"/>
      <c r="H16" s="18"/>
      <c r="I16" s="7"/>
      <c r="J16" s="7"/>
    </row>
    <row r="17" spans="3:10" ht="12.75">
      <c r="C17" s="1">
        <v>7</v>
      </c>
      <c r="D17" s="11"/>
      <c r="E17" s="11"/>
      <c r="F17" s="11"/>
      <c r="G17" s="11"/>
      <c r="H17" s="11"/>
      <c r="I17" s="7"/>
      <c r="J17" s="7"/>
    </row>
    <row r="18" spans="3:10" ht="12.75">
      <c r="C18" s="1">
        <v>8</v>
      </c>
      <c r="D18" s="7"/>
      <c r="E18" s="7"/>
      <c r="F18" s="7"/>
      <c r="G18" s="7"/>
      <c r="H18" s="7"/>
      <c r="I18" s="7"/>
      <c r="J18" s="7"/>
    </row>
    <row r="19" spans="3:10" ht="12.75">
      <c r="C19" s="1">
        <v>9</v>
      </c>
      <c r="D19" s="7"/>
      <c r="E19" s="7"/>
      <c r="F19" s="7"/>
      <c r="G19" s="7"/>
      <c r="H19" s="7"/>
      <c r="I19" s="7"/>
      <c r="J19" s="7"/>
    </row>
    <row r="20" spans="3:10" ht="12.75">
      <c r="C20" s="1">
        <v>10</v>
      </c>
      <c r="D20" s="7"/>
      <c r="E20" s="7"/>
      <c r="F20" s="7"/>
      <c r="G20" s="7"/>
      <c r="H20" s="16"/>
      <c r="I20" s="16"/>
      <c r="J20" s="7"/>
    </row>
    <row r="21" spans="3:10" ht="12.75">
      <c r="C21" s="1">
        <v>11</v>
      </c>
      <c r="D21" s="2"/>
      <c r="E21" s="2"/>
      <c r="F21" s="2"/>
      <c r="G21" s="2"/>
      <c r="H21" s="19"/>
      <c r="I21" s="19"/>
      <c r="J21" s="2"/>
    </row>
    <row r="22" spans="3:10" ht="12.75">
      <c r="C22" s="1">
        <v>12</v>
      </c>
      <c r="D22" s="2"/>
      <c r="E22" s="2"/>
      <c r="F22" s="2"/>
      <c r="G22" s="2"/>
      <c r="H22" s="19"/>
      <c r="I22" s="19"/>
      <c r="J22" s="2"/>
    </row>
    <row r="23" spans="4:10" ht="12.75">
      <c r="D23" s="1"/>
      <c r="E23" s="1"/>
      <c r="F23" s="1"/>
      <c r="G23" s="1"/>
      <c r="H23" s="1"/>
      <c r="I23" s="1"/>
      <c r="J23" s="1"/>
    </row>
    <row r="24" spans="1:10" ht="12.75">
      <c r="A24" s="24" t="s">
        <v>17</v>
      </c>
      <c r="C24" s="4">
        <f>SUM(D24:J24)</f>
        <v>68</v>
      </c>
      <c r="D24" s="6">
        <v>8</v>
      </c>
      <c r="E24" s="6">
        <v>8</v>
      </c>
      <c r="F24" s="6">
        <v>8</v>
      </c>
      <c r="G24" s="6">
        <v>8</v>
      </c>
      <c r="H24" s="6">
        <v>8</v>
      </c>
      <c r="I24" s="6">
        <v>14</v>
      </c>
      <c r="J24" s="6">
        <v>14</v>
      </c>
    </row>
    <row r="25" spans="1:10" ht="12.75">
      <c r="A25" s="24" t="s">
        <v>18</v>
      </c>
      <c r="C25" s="4">
        <f>SUM(D25:J25)</f>
        <v>60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5</v>
      </c>
      <c r="J25" s="1">
        <v>5</v>
      </c>
    </row>
    <row r="26" spans="1:10" ht="12.75">
      <c r="A26" s="25" t="s">
        <v>19</v>
      </c>
      <c r="B26" s="10"/>
      <c r="C26" s="23">
        <f>C25+C24</f>
        <v>128</v>
      </c>
      <c r="D26" s="23">
        <f>D25+D24</f>
        <v>18</v>
      </c>
      <c r="E26" s="23">
        <f aca="true" t="shared" si="0" ref="E26:J26">E25+E24</f>
        <v>18</v>
      </c>
      <c r="F26" s="23">
        <f t="shared" si="0"/>
        <v>18</v>
      </c>
      <c r="G26" s="23">
        <f t="shared" si="0"/>
        <v>18</v>
      </c>
      <c r="H26" s="23">
        <f t="shared" si="0"/>
        <v>18</v>
      </c>
      <c r="I26" s="23">
        <f t="shared" si="0"/>
        <v>19</v>
      </c>
      <c r="J26" s="23">
        <f t="shared" si="0"/>
        <v>19</v>
      </c>
    </row>
    <row r="27" ht="12.75">
      <c r="A27" s="24"/>
    </row>
    <row r="28" spans="1:10" ht="12.75">
      <c r="A28" s="24" t="s">
        <v>20</v>
      </c>
      <c r="C28" s="4">
        <f>SUM(D28:J28)</f>
        <v>35</v>
      </c>
      <c r="D28" s="2">
        <v>5</v>
      </c>
      <c r="E28" s="2">
        <v>5</v>
      </c>
      <c r="F28" s="2">
        <v>5</v>
      </c>
      <c r="G28" s="2">
        <v>5</v>
      </c>
      <c r="H28" s="2">
        <v>2</v>
      </c>
      <c r="I28" s="2">
        <v>5</v>
      </c>
      <c r="J28" s="2">
        <v>8</v>
      </c>
    </row>
    <row r="29" spans="1:10" ht="12.75">
      <c r="A29" s="24" t="s">
        <v>29</v>
      </c>
      <c r="C29" s="8">
        <f>SUM(D29:J29)</f>
        <v>18.666666666666664</v>
      </c>
      <c r="D29" s="9">
        <f>(D28/$C$50)</f>
        <v>2.6666666666666665</v>
      </c>
      <c r="E29" s="9">
        <f aca="true" t="shared" si="1" ref="E29:J29">(E28/$C$50)</f>
        <v>2.6666666666666665</v>
      </c>
      <c r="F29" s="9">
        <f t="shared" si="1"/>
        <v>2.6666666666666665</v>
      </c>
      <c r="G29" s="9">
        <f t="shared" si="1"/>
        <v>2.6666666666666665</v>
      </c>
      <c r="H29" s="9">
        <f t="shared" si="1"/>
        <v>1.0666666666666667</v>
      </c>
      <c r="I29" s="9">
        <f t="shared" si="1"/>
        <v>2.6666666666666665</v>
      </c>
      <c r="J29" s="9">
        <f t="shared" si="1"/>
        <v>4.266666666666667</v>
      </c>
    </row>
    <row r="30" ht="12.75">
      <c r="A30" s="24"/>
    </row>
    <row r="31" spans="1:10" ht="12.75">
      <c r="A31" s="24" t="s">
        <v>28</v>
      </c>
      <c r="C31" s="4">
        <f>SUM(D31:J31)</f>
        <v>17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6</v>
      </c>
      <c r="J31" s="12">
        <v>6</v>
      </c>
    </row>
    <row r="32" spans="1:10" ht="12.75">
      <c r="A32" s="24" t="s">
        <v>29</v>
      </c>
      <c r="C32" s="8">
        <f>SUM(D32:J32)</f>
        <v>9.066666666666666</v>
      </c>
      <c r="D32" s="13">
        <f>(D31/$C$50)</f>
        <v>0.5333333333333333</v>
      </c>
      <c r="E32" s="13">
        <f aca="true" t="shared" si="2" ref="E32:J32">(E31/$C$50)</f>
        <v>0.5333333333333333</v>
      </c>
      <c r="F32" s="13">
        <f t="shared" si="2"/>
        <v>0.5333333333333333</v>
      </c>
      <c r="G32" s="13">
        <f t="shared" si="2"/>
        <v>0.5333333333333333</v>
      </c>
      <c r="H32" s="13">
        <f t="shared" si="2"/>
        <v>0.5333333333333333</v>
      </c>
      <c r="I32" s="13">
        <f t="shared" si="2"/>
        <v>3.2</v>
      </c>
      <c r="J32" s="13">
        <f t="shared" si="2"/>
        <v>3.2</v>
      </c>
    </row>
    <row r="33" ht="12.75">
      <c r="A33" s="24"/>
    </row>
    <row r="34" spans="1:10" ht="12.75">
      <c r="A34" s="24" t="s">
        <v>27</v>
      </c>
      <c r="C34" s="1">
        <f>C31+C28</f>
        <v>52</v>
      </c>
      <c r="D34" s="1">
        <f aca="true" t="shared" si="3" ref="D34:J34">D31+D28</f>
        <v>6</v>
      </c>
      <c r="E34" s="1">
        <f t="shared" si="3"/>
        <v>6</v>
      </c>
      <c r="F34" s="1">
        <f t="shared" si="3"/>
        <v>6</v>
      </c>
      <c r="G34" s="1">
        <f t="shared" si="3"/>
        <v>6</v>
      </c>
      <c r="H34" s="1">
        <f t="shared" si="3"/>
        <v>3</v>
      </c>
      <c r="I34" s="1">
        <f t="shared" si="3"/>
        <v>11</v>
      </c>
      <c r="J34" s="1">
        <f t="shared" si="3"/>
        <v>14</v>
      </c>
    </row>
    <row r="35" spans="1:10" ht="12.75">
      <c r="A35" s="24" t="s">
        <v>29</v>
      </c>
      <c r="C35" s="5">
        <f>C32+C29</f>
        <v>27.73333333333333</v>
      </c>
      <c r="D35" s="5">
        <f aca="true" t="shared" si="4" ref="D35:J35">D32+D29</f>
        <v>3.1999999999999997</v>
      </c>
      <c r="E35" s="5">
        <f t="shared" si="4"/>
        <v>3.1999999999999997</v>
      </c>
      <c r="F35" s="5">
        <f t="shared" si="4"/>
        <v>3.1999999999999997</v>
      </c>
      <c r="G35" s="5">
        <f t="shared" si="4"/>
        <v>3.1999999999999997</v>
      </c>
      <c r="H35" s="5">
        <f t="shared" si="4"/>
        <v>1.6</v>
      </c>
      <c r="I35" s="5">
        <f t="shared" si="4"/>
        <v>5.866666666666667</v>
      </c>
      <c r="J35" s="5">
        <f t="shared" si="4"/>
        <v>7.466666666666667</v>
      </c>
    </row>
    <row r="36" spans="1:10" ht="12.75">
      <c r="A36" s="24"/>
      <c r="C36" s="5"/>
      <c r="D36" s="5"/>
      <c r="E36" s="5"/>
      <c r="F36" s="5"/>
      <c r="G36" s="5"/>
      <c r="H36" s="5"/>
      <c r="I36" s="5"/>
      <c r="J36" s="5"/>
    </row>
    <row r="37" spans="1:10" ht="12.75">
      <c r="A37" s="24" t="s">
        <v>53</v>
      </c>
      <c r="C37" s="5">
        <v>6</v>
      </c>
      <c r="D37" s="20">
        <v>1</v>
      </c>
      <c r="E37" s="20">
        <v>1</v>
      </c>
      <c r="F37" s="20">
        <v>1</v>
      </c>
      <c r="G37" s="20">
        <v>1</v>
      </c>
      <c r="H37" s="20">
        <v>1</v>
      </c>
      <c r="I37" s="20">
        <v>0</v>
      </c>
      <c r="J37" s="20">
        <v>0</v>
      </c>
    </row>
    <row r="38" spans="1:10" ht="12.75">
      <c r="A38" s="24"/>
      <c r="C38" s="5"/>
      <c r="D38" s="8"/>
      <c r="E38" s="8"/>
      <c r="F38" s="8"/>
      <c r="G38" s="8"/>
      <c r="H38" s="8"/>
      <c r="I38" s="8"/>
      <c r="J38" s="8"/>
    </row>
    <row r="39" spans="1:10" ht="12.75">
      <c r="A39" s="24" t="s">
        <v>3</v>
      </c>
      <c r="C39" s="5">
        <v>10</v>
      </c>
      <c r="D39" s="33">
        <v>2</v>
      </c>
      <c r="E39" s="33">
        <v>2</v>
      </c>
      <c r="F39" s="33">
        <v>2</v>
      </c>
      <c r="G39" s="33">
        <v>2</v>
      </c>
      <c r="H39" s="33">
        <v>2</v>
      </c>
      <c r="I39" s="33">
        <v>0</v>
      </c>
      <c r="J39" s="33">
        <v>0</v>
      </c>
    </row>
    <row r="40" spans="1:10" ht="12.75">
      <c r="A40" s="24"/>
      <c r="C40" s="5"/>
      <c r="D40" s="5"/>
      <c r="E40" s="5"/>
      <c r="F40" s="5"/>
      <c r="G40" s="5"/>
      <c r="H40" s="5"/>
      <c r="I40" s="5"/>
      <c r="J40" s="5"/>
    </row>
    <row r="41" spans="1:10" ht="12.75">
      <c r="A41" s="25" t="s">
        <v>34</v>
      </c>
      <c r="B41" s="23" t="s">
        <v>32</v>
      </c>
      <c r="C41" s="5" t="s">
        <v>24</v>
      </c>
      <c r="D41" s="5"/>
      <c r="E41" s="5"/>
      <c r="F41" s="5"/>
      <c r="G41" s="5"/>
      <c r="H41" s="5"/>
      <c r="I41" s="5"/>
      <c r="J41" s="5"/>
    </row>
    <row r="42" spans="1:10" ht="12.75">
      <c r="A42" s="24" t="s">
        <v>26</v>
      </c>
      <c r="B42" s="26">
        <f>C42/$C$45</f>
        <v>0.5234375</v>
      </c>
      <c r="C42" s="5">
        <f>SUM(D42:J42)</f>
        <v>67</v>
      </c>
      <c r="D42" s="5">
        <f>D37+D34+D39</f>
        <v>9</v>
      </c>
      <c r="E42" s="5">
        <f aca="true" t="shared" si="5" ref="E42:J42">E37+E34+E39</f>
        <v>9</v>
      </c>
      <c r="F42" s="5">
        <f t="shared" si="5"/>
        <v>9</v>
      </c>
      <c r="G42" s="5">
        <f t="shared" si="5"/>
        <v>9</v>
      </c>
      <c r="H42" s="5">
        <f t="shared" si="5"/>
        <v>6</v>
      </c>
      <c r="I42" s="5">
        <f t="shared" si="5"/>
        <v>11</v>
      </c>
      <c r="J42" s="5">
        <f t="shared" si="5"/>
        <v>14</v>
      </c>
    </row>
    <row r="43" spans="1:10" ht="12.75">
      <c r="A43" s="24" t="s">
        <v>25</v>
      </c>
      <c r="B43" s="26">
        <f>C43/$C$45</f>
        <v>0.2578125</v>
      </c>
      <c r="C43" s="5">
        <f>SUM(D43:J43)</f>
        <v>33</v>
      </c>
      <c r="D43" s="22">
        <v>5</v>
      </c>
      <c r="E43" s="22">
        <v>5</v>
      </c>
      <c r="F43" s="22">
        <v>5</v>
      </c>
      <c r="G43" s="22">
        <v>5</v>
      </c>
      <c r="H43" s="22">
        <v>8</v>
      </c>
      <c r="I43" s="22">
        <v>4</v>
      </c>
      <c r="J43" s="22">
        <v>1</v>
      </c>
    </row>
    <row r="44" spans="1:10" ht="12.75">
      <c r="A44" s="24" t="s">
        <v>31</v>
      </c>
      <c r="B44" s="26">
        <f>C44/$C$45</f>
        <v>0.21875</v>
      </c>
      <c r="C44" s="5">
        <f>SUM(D44:J44)</f>
        <v>28</v>
      </c>
      <c r="D44" s="21">
        <v>4</v>
      </c>
      <c r="E44" s="21">
        <v>4</v>
      </c>
      <c r="F44" s="21">
        <v>4</v>
      </c>
      <c r="G44" s="21">
        <v>4</v>
      </c>
      <c r="H44" s="21">
        <v>4</v>
      </c>
      <c r="I44" s="21">
        <v>4</v>
      </c>
      <c r="J44" s="21">
        <v>4</v>
      </c>
    </row>
    <row r="45" spans="1:10" ht="12.75">
      <c r="A45" s="24" t="s">
        <v>19</v>
      </c>
      <c r="B45" s="26">
        <f>C45/$C$45</f>
        <v>1</v>
      </c>
      <c r="C45" s="5">
        <f>SUM(C42:C44)</f>
        <v>128</v>
      </c>
      <c r="D45" s="5">
        <f aca="true" t="shared" si="6" ref="D45:J45">SUM(D42:D44)</f>
        <v>18</v>
      </c>
      <c r="E45" s="5">
        <f t="shared" si="6"/>
        <v>18</v>
      </c>
      <c r="F45" s="5">
        <f t="shared" si="6"/>
        <v>18</v>
      </c>
      <c r="G45" s="5">
        <f t="shared" si="6"/>
        <v>18</v>
      </c>
      <c r="H45" s="5">
        <f>SUM(H42:H44)</f>
        <v>18</v>
      </c>
      <c r="I45" s="5">
        <f t="shared" si="6"/>
        <v>19</v>
      </c>
      <c r="J45" s="5">
        <f t="shared" si="6"/>
        <v>19</v>
      </c>
    </row>
    <row r="46" ht="12.75">
      <c r="A46" s="24"/>
    </row>
    <row r="47" spans="1:3" ht="12.75">
      <c r="A47" s="25" t="s">
        <v>33</v>
      </c>
      <c r="B47" s="10"/>
      <c r="C47" s="1" t="s">
        <v>24</v>
      </c>
    </row>
    <row r="48" spans="1:3" ht="12.75">
      <c r="A48" s="24" t="s">
        <v>21</v>
      </c>
      <c r="C48" s="1">
        <v>0.625</v>
      </c>
    </row>
    <row r="49" spans="1:3" ht="12.75">
      <c r="A49" s="24" t="s">
        <v>22</v>
      </c>
      <c r="C49" s="1">
        <v>1.25</v>
      </c>
    </row>
    <row r="50" spans="1:3" ht="12.75">
      <c r="A50" s="24" t="s">
        <v>23</v>
      </c>
      <c r="C50" s="14">
        <f>C49+C48</f>
        <v>1.875</v>
      </c>
    </row>
    <row r="55" ht="12.75">
      <c r="O55" s="1" t="s">
        <v>44</v>
      </c>
    </row>
    <row r="56" spans="1:16" ht="12.75">
      <c r="A56" s="25" t="s">
        <v>52</v>
      </c>
      <c r="B56" s="1" t="s">
        <v>42</v>
      </c>
      <c r="C56" s="1" t="s">
        <v>54</v>
      </c>
      <c r="D56" s="23" t="s">
        <v>9</v>
      </c>
      <c r="E56" s="23" t="s">
        <v>11</v>
      </c>
      <c r="F56" s="23" t="s">
        <v>10</v>
      </c>
      <c r="G56" s="23" t="s">
        <v>12</v>
      </c>
      <c r="H56" s="23" t="s">
        <v>13</v>
      </c>
      <c r="I56" s="23" t="s">
        <v>14</v>
      </c>
      <c r="J56" s="23" t="s">
        <v>8</v>
      </c>
      <c r="K56" s="1" t="s">
        <v>19</v>
      </c>
      <c r="L56" s="1" t="s">
        <v>43</v>
      </c>
      <c r="M56" s="1" t="s">
        <v>5</v>
      </c>
      <c r="N56" s="1" t="s">
        <v>38</v>
      </c>
      <c r="O56" s="1" t="s">
        <v>39</v>
      </c>
      <c r="P56" s="1" t="s">
        <v>40</v>
      </c>
    </row>
    <row r="57" spans="1:16" ht="12.75">
      <c r="A57" s="24" t="s">
        <v>36</v>
      </c>
      <c r="B57" s="1" t="s">
        <v>24</v>
      </c>
      <c r="C57" s="1">
        <v>200</v>
      </c>
      <c r="D57" s="1">
        <v>3</v>
      </c>
      <c r="E57" s="1">
        <v>3</v>
      </c>
      <c r="F57" s="1">
        <v>3</v>
      </c>
      <c r="G57" s="1">
        <v>3</v>
      </c>
      <c r="H57" s="1">
        <v>2</v>
      </c>
      <c r="I57" s="1">
        <v>5</v>
      </c>
      <c r="J57" s="1">
        <v>6</v>
      </c>
      <c r="K57" s="1">
        <f>SUM(D57:J57)</f>
        <v>25</v>
      </c>
      <c r="L57" s="27">
        <f>K57*C57</f>
        <v>5000</v>
      </c>
      <c r="N57" s="29"/>
      <c r="O57" s="29"/>
      <c r="P57" s="29"/>
    </row>
    <row r="58" spans="1:16" ht="12.75">
      <c r="A58" s="24" t="s">
        <v>35</v>
      </c>
      <c r="B58" s="1" t="s">
        <v>24</v>
      </c>
      <c r="C58" s="1">
        <v>120</v>
      </c>
      <c r="D58" s="1">
        <v>2</v>
      </c>
      <c r="E58" s="1">
        <v>2</v>
      </c>
      <c r="F58" s="1">
        <v>2</v>
      </c>
      <c r="G58" s="1">
        <v>2</v>
      </c>
      <c r="H58" s="1">
        <v>0</v>
      </c>
      <c r="I58" s="1">
        <v>0</v>
      </c>
      <c r="J58" s="1">
        <v>2</v>
      </c>
      <c r="K58" s="1">
        <f>SUM(D58:J58)</f>
        <v>10</v>
      </c>
      <c r="L58" s="27">
        <f>K58*C58</f>
        <v>1200</v>
      </c>
      <c r="N58" s="29">
        <f>(L58/(K58))/10+(L57/(K57*2))/10</f>
        <v>22</v>
      </c>
      <c r="O58" s="29">
        <f>(L58/(K58))/20+(L57/(K57*2))/20</f>
        <v>11</v>
      </c>
      <c r="P58" s="29">
        <f>(L58/(K58))/30+(L57/(K57*2))/30</f>
        <v>7.333333333333334</v>
      </c>
    </row>
    <row r="59" spans="1:16" ht="12.75">
      <c r="A59" s="24" t="s">
        <v>37</v>
      </c>
      <c r="B59" s="1" t="s">
        <v>24</v>
      </c>
      <c r="C59" s="1">
        <v>145</v>
      </c>
      <c r="D59" s="1">
        <f>D31</f>
        <v>1</v>
      </c>
      <c r="E59" s="1">
        <f>E31</f>
        <v>1</v>
      </c>
      <c r="F59" s="1">
        <f>F31</f>
        <v>1</v>
      </c>
      <c r="G59" s="1">
        <f>G31</f>
        <v>1</v>
      </c>
      <c r="H59" s="1">
        <f>H31</f>
        <v>1</v>
      </c>
      <c r="I59" s="1">
        <v>3</v>
      </c>
      <c r="J59" s="1">
        <v>3</v>
      </c>
      <c r="K59" s="1">
        <f>SUM(D59:J59)</f>
        <v>11</v>
      </c>
      <c r="L59" s="27">
        <f>K59*C59</f>
        <v>1595</v>
      </c>
      <c r="N59" s="29"/>
      <c r="O59" s="29"/>
      <c r="P59" s="29"/>
    </row>
    <row r="60" spans="1:16" ht="12.75">
      <c r="A60" s="24" t="s">
        <v>35</v>
      </c>
      <c r="B60" s="1" t="s">
        <v>24</v>
      </c>
      <c r="C60" s="1">
        <v>120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3</v>
      </c>
      <c r="J60" s="1">
        <v>3</v>
      </c>
      <c r="K60" s="1">
        <f>SUM(D60:J60)</f>
        <v>6</v>
      </c>
      <c r="L60" s="27">
        <f>K60*C60</f>
        <v>720</v>
      </c>
      <c r="N60" s="29">
        <f>(L60/(K60))/10+(L59/(K59*2))/10</f>
        <v>19.25</v>
      </c>
      <c r="O60" s="29">
        <f>(L60/(K60))/20+(L59/(K59*2))/20</f>
        <v>9.625</v>
      </c>
      <c r="P60" s="29">
        <f>(L60/(K60))/30+(L59/(K59*2))/30</f>
        <v>6.416666666666666</v>
      </c>
    </row>
    <row r="61" spans="1:15" ht="12.75">
      <c r="A61" s="24"/>
      <c r="B61" s="1"/>
      <c r="D61" s="1"/>
      <c r="E61" s="1"/>
      <c r="F61" s="1"/>
      <c r="G61" s="1"/>
      <c r="H61" s="1"/>
      <c r="I61" s="1"/>
      <c r="J61" s="1"/>
      <c r="K61" s="1"/>
      <c r="L61" s="27"/>
      <c r="M61" s="29"/>
      <c r="N61" s="29"/>
      <c r="O61" s="29"/>
    </row>
    <row r="62" spans="1:15" ht="12.75">
      <c r="A62" s="24" t="s">
        <v>41</v>
      </c>
      <c r="B62" s="1" t="s">
        <v>24</v>
      </c>
      <c r="C62" s="1">
        <v>200</v>
      </c>
      <c r="D62" s="1">
        <v>1</v>
      </c>
      <c r="E62" s="1">
        <v>1</v>
      </c>
      <c r="F62" s="1">
        <v>1</v>
      </c>
      <c r="G62" s="1">
        <v>1</v>
      </c>
      <c r="H62" s="1">
        <v>2</v>
      </c>
      <c r="I62" s="1">
        <v>0</v>
      </c>
      <c r="J62" s="1">
        <v>0</v>
      </c>
      <c r="K62" s="1">
        <f>SUM(D62:J62)</f>
        <v>6</v>
      </c>
      <c r="L62" s="27">
        <f>K62*C62</f>
        <v>1200</v>
      </c>
      <c r="M62" s="29"/>
      <c r="N62" s="29"/>
      <c r="O62" s="29"/>
    </row>
    <row r="63" spans="12:15" ht="12.75">
      <c r="L63" s="28"/>
      <c r="N63" s="29"/>
      <c r="O63" s="29"/>
    </row>
    <row r="64" spans="1:15" ht="12.75">
      <c r="A64" s="25" t="s">
        <v>49</v>
      </c>
      <c r="B64" s="23" t="s">
        <v>24</v>
      </c>
      <c r="C64" s="23"/>
      <c r="D64" s="23">
        <f aca="true" t="shared" si="7" ref="D64:L64">SUM(D57:D63)</f>
        <v>7</v>
      </c>
      <c r="E64" s="23">
        <f t="shared" si="7"/>
        <v>7</v>
      </c>
      <c r="F64" s="23">
        <f t="shared" si="7"/>
        <v>7</v>
      </c>
      <c r="G64" s="23">
        <f t="shared" si="7"/>
        <v>7</v>
      </c>
      <c r="H64" s="23">
        <f t="shared" si="7"/>
        <v>5</v>
      </c>
      <c r="I64" s="23">
        <f t="shared" si="7"/>
        <v>11</v>
      </c>
      <c r="J64" s="23">
        <f t="shared" si="7"/>
        <v>14</v>
      </c>
      <c r="K64" s="23">
        <f t="shared" si="7"/>
        <v>58</v>
      </c>
      <c r="L64" s="30">
        <f t="shared" si="7"/>
        <v>9715</v>
      </c>
      <c r="M64" s="34">
        <f>L64/$L$99</f>
        <v>0.25218700516574516</v>
      </c>
      <c r="N64" s="29"/>
      <c r="O64" s="29"/>
    </row>
    <row r="65" spans="1:15" ht="12.75">
      <c r="A65" s="25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30"/>
      <c r="M65" s="29"/>
      <c r="N65" s="29"/>
      <c r="O65" s="29"/>
    </row>
    <row r="66" spans="1:15" ht="12.75">
      <c r="A66" s="25" t="s">
        <v>7</v>
      </c>
      <c r="B66" s="23" t="s">
        <v>24</v>
      </c>
      <c r="C66" s="23">
        <v>200</v>
      </c>
      <c r="D66" s="23">
        <v>2</v>
      </c>
      <c r="E66" s="23">
        <v>2</v>
      </c>
      <c r="F66" s="23">
        <v>2</v>
      </c>
      <c r="G66" s="23">
        <v>2</v>
      </c>
      <c r="H66" s="23">
        <v>2</v>
      </c>
      <c r="I66" s="23">
        <v>0</v>
      </c>
      <c r="J66" s="23">
        <v>0</v>
      </c>
      <c r="K66" s="23">
        <f>SUM(D66:J66)</f>
        <v>10</v>
      </c>
      <c r="L66" s="30">
        <f>K66*C66</f>
        <v>2000</v>
      </c>
      <c r="M66" s="34">
        <f>L66/$L$99</f>
        <v>0.051917036575552265</v>
      </c>
      <c r="N66" s="29"/>
      <c r="O66" s="29"/>
    </row>
    <row r="67" ht="12.75">
      <c r="A67" s="24"/>
    </row>
    <row r="68" spans="1:12" ht="12.75">
      <c r="A68" s="24" t="s">
        <v>57</v>
      </c>
      <c r="B68" s="1" t="s">
        <v>46</v>
      </c>
      <c r="D68" s="1"/>
      <c r="E68" s="1"/>
      <c r="F68" s="1"/>
      <c r="H68" s="1">
        <v>1</v>
      </c>
      <c r="I68" s="1">
        <v>1</v>
      </c>
      <c r="J68" s="1"/>
      <c r="K68" s="1">
        <v>4</v>
      </c>
      <c r="L68" s="27"/>
    </row>
    <row r="69" spans="1:10" ht="12.75">
      <c r="A69" s="24" t="s">
        <v>62</v>
      </c>
      <c r="B69" s="1" t="s">
        <v>32</v>
      </c>
      <c r="D69" s="26"/>
      <c r="E69" s="26"/>
      <c r="F69" s="26"/>
      <c r="H69" s="26">
        <v>0.75</v>
      </c>
      <c r="I69" s="26">
        <v>0.75</v>
      </c>
      <c r="J69" s="26"/>
    </row>
    <row r="70" spans="2:14" ht="12.75">
      <c r="B70" s="1" t="s">
        <v>45</v>
      </c>
      <c r="C70" s="1">
        <v>15</v>
      </c>
      <c r="D70" s="27"/>
      <c r="E70" s="27"/>
      <c r="F70" s="27"/>
      <c r="H70" s="27">
        <f>(H68*150)*H69</f>
        <v>112.5</v>
      </c>
      <c r="I70" s="27">
        <f>(I68*150)*I69</f>
        <v>112.5</v>
      </c>
      <c r="J70" s="27"/>
      <c r="K70" s="30">
        <f>SUM(D70:J70)</f>
        <v>225</v>
      </c>
      <c r="L70" s="27">
        <f>K70*C70</f>
        <v>3375</v>
      </c>
      <c r="N70" s="37">
        <f>L70/$L$92</f>
        <v>0.18173789894834336</v>
      </c>
    </row>
    <row r="71" ht="12.75">
      <c r="A71" s="24"/>
    </row>
    <row r="72" spans="1:12" ht="12.75">
      <c r="A72" s="24" t="s">
        <v>6</v>
      </c>
      <c r="B72" s="1" t="s">
        <v>46</v>
      </c>
      <c r="D72" s="1"/>
      <c r="E72" s="1"/>
      <c r="F72" s="1"/>
      <c r="G72" s="1">
        <v>2</v>
      </c>
      <c r="H72" s="1">
        <v>2</v>
      </c>
      <c r="I72" s="1"/>
      <c r="J72" s="1"/>
      <c r="K72" s="1">
        <f>SUM(D72:J72)</f>
        <v>4</v>
      </c>
      <c r="L72" s="27"/>
    </row>
    <row r="73" spans="1:10" ht="12.75">
      <c r="A73" s="24" t="s">
        <v>62</v>
      </c>
      <c r="B73" s="1" t="s">
        <v>32</v>
      </c>
      <c r="D73" s="26"/>
      <c r="E73" s="26"/>
      <c r="F73" s="26"/>
      <c r="G73" s="26">
        <v>0.5</v>
      </c>
      <c r="H73" s="26">
        <v>0.5</v>
      </c>
      <c r="I73" s="26"/>
      <c r="J73" s="26"/>
    </row>
    <row r="74" spans="2:14" ht="12.75">
      <c r="B74" s="1" t="s">
        <v>45</v>
      </c>
      <c r="C74" s="1">
        <v>15</v>
      </c>
      <c r="D74" s="27"/>
      <c r="E74" s="27"/>
      <c r="F74" s="27"/>
      <c r="G74" s="27">
        <f>(G72*150)*G73</f>
        <v>150</v>
      </c>
      <c r="H74" s="27">
        <f>(H72*150)*H73</f>
        <v>150</v>
      </c>
      <c r="I74" s="27"/>
      <c r="J74" s="27"/>
      <c r="K74" s="30">
        <f>SUM(D74:J74)</f>
        <v>300</v>
      </c>
      <c r="L74" s="27">
        <f>K74*C74</f>
        <v>4500</v>
      </c>
      <c r="N74" s="37">
        <f>L74/$L$92</f>
        <v>0.24231719859779113</v>
      </c>
    </row>
    <row r="75" spans="2:12" ht="12.75">
      <c r="B75" s="1"/>
      <c r="D75" s="27"/>
      <c r="E75" s="27"/>
      <c r="F75" s="27"/>
      <c r="G75" s="27"/>
      <c r="H75" s="27"/>
      <c r="I75" s="27"/>
      <c r="J75" s="27"/>
      <c r="K75" s="27"/>
      <c r="L75" s="27"/>
    </row>
    <row r="76" spans="1:12" ht="12.75">
      <c r="A76" s="24" t="s">
        <v>4</v>
      </c>
      <c r="B76" s="1" t="s">
        <v>46</v>
      </c>
      <c r="D76" s="1">
        <v>2</v>
      </c>
      <c r="E76" s="1">
        <v>2</v>
      </c>
      <c r="F76" s="1">
        <v>2</v>
      </c>
      <c r="G76" s="1"/>
      <c r="H76" s="1"/>
      <c r="I76" s="1"/>
      <c r="J76" s="1"/>
      <c r="K76" s="1">
        <f>SUM(D76:J76)</f>
        <v>6</v>
      </c>
      <c r="L76" s="27"/>
    </row>
    <row r="77" spans="1:10" ht="12.75">
      <c r="A77" s="24" t="s">
        <v>62</v>
      </c>
      <c r="B77" s="1" t="s">
        <v>32</v>
      </c>
      <c r="D77" s="26">
        <v>0.5</v>
      </c>
      <c r="E77" s="26">
        <v>0.5</v>
      </c>
      <c r="F77" s="26">
        <v>0.5</v>
      </c>
      <c r="G77" s="26"/>
      <c r="H77" s="26"/>
      <c r="I77" s="26"/>
      <c r="J77" s="26"/>
    </row>
    <row r="78" spans="2:14" ht="12.75">
      <c r="B78" s="1" t="s">
        <v>45</v>
      </c>
      <c r="C78" s="1">
        <v>15</v>
      </c>
      <c r="D78" s="27">
        <f>(D76*150)*D77</f>
        <v>150</v>
      </c>
      <c r="E78" s="27">
        <f>(E76*150)*E77</f>
        <v>150</v>
      </c>
      <c r="F78" s="27">
        <f>(F76*150)*F77</f>
        <v>150</v>
      </c>
      <c r="G78" s="27"/>
      <c r="H78" s="27"/>
      <c r="I78" s="27"/>
      <c r="J78" s="27"/>
      <c r="K78" s="30">
        <f>SUM(D78:J78)</f>
        <v>450</v>
      </c>
      <c r="L78" s="27">
        <f>K78*C78</f>
        <v>6750</v>
      </c>
      <c r="M78" s="37">
        <f>L78/$L$99</f>
        <v>0.1752199984424889</v>
      </c>
      <c r="N78" s="37">
        <f>L78/$L$92</f>
        <v>0.3634757978966867</v>
      </c>
    </row>
    <row r="79" spans="2:13" ht="12.75">
      <c r="B79" s="1"/>
      <c r="D79" s="27"/>
      <c r="E79" s="27"/>
      <c r="F79" s="27"/>
      <c r="G79" s="27"/>
      <c r="H79" s="27"/>
      <c r="I79" s="27"/>
      <c r="J79" s="27"/>
      <c r="K79" s="27"/>
      <c r="L79" s="27"/>
      <c r="M79" s="38"/>
    </row>
    <row r="80" spans="1:13" ht="12.75">
      <c r="A80" s="24" t="s">
        <v>47</v>
      </c>
      <c r="B80" s="1" t="s">
        <v>46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/>
      <c r="J80" s="1"/>
      <c r="K80" s="1">
        <f>SUM(D80:J80)</f>
        <v>5</v>
      </c>
      <c r="L80" s="27"/>
      <c r="M80" s="38"/>
    </row>
    <row r="81" spans="1:13" ht="12.75">
      <c r="A81" s="24" t="s">
        <v>61</v>
      </c>
      <c r="B81" s="1" t="s">
        <v>32</v>
      </c>
      <c r="D81" s="26">
        <v>0.5</v>
      </c>
      <c r="E81" s="26">
        <v>0.5</v>
      </c>
      <c r="F81" s="26">
        <v>0.5</v>
      </c>
      <c r="G81" s="26">
        <v>0.75</v>
      </c>
      <c r="H81" s="26">
        <v>0.75</v>
      </c>
      <c r="I81" s="26"/>
      <c r="J81" s="26"/>
      <c r="M81" s="38"/>
    </row>
    <row r="82" spans="2:15" ht="12.75">
      <c r="B82" s="1" t="s">
        <v>45</v>
      </c>
      <c r="C82" s="1">
        <v>15</v>
      </c>
      <c r="D82" s="27">
        <f>(D80*64)*D81</f>
        <v>32</v>
      </c>
      <c r="E82" s="27">
        <f>(E80*64)*E81</f>
        <v>32</v>
      </c>
      <c r="F82" s="27">
        <f>(F80*64)*F81</f>
        <v>32</v>
      </c>
      <c r="G82" s="27">
        <f>(G80*64)*G81</f>
        <v>48</v>
      </c>
      <c r="H82" s="27">
        <f>(H80*64)*H81</f>
        <v>48</v>
      </c>
      <c r="I82" s="27"/>
      <c r="J82" s="27"/>
      <c r="K82" s="30">
        <f>SUM(D82:J82)</f>
        <v>192</v>
      </c>
      <c r="L82" s="27">
        <f>K82*C82</f>
        <v>2880</v>
      </c>
      <c r="M82" s="37">
        <f>L82/$L$99</f>
        <v>0.07476053266879526</v>
      </c>
      <c r="N82" s="37">
        <f>L82/$L$92</f>
        <v>0.15508300710258632</v>
      </c>
      <c r="O82" s="42"/>
    </row>
    <row r="83" spans="2:13" ht="12.75">
      <c r="B83" s="1"/>
      <c r="D83" s="27"/>
      <c r="E83" s="27"/>
      <c r="F83" s="27"/>
      <c r="G83" s="27"/>
      <c r="H83" s="27"/>
      <c r="I83" s="27"/>
      <c r="J83" s="27"/>
      <c r="K83" s="27"/>
      <c r="L83" s="27"/>
      <c r="M83" s="38"/>
    </row>
    <row r="84" spans="1:13" ht="12.75">
      <c r="A84" s="24" t="s">
        <v>48</v>
      </c>
      <c r="B84" s="1" t="s">
        <v>46</v>
      </c>
      <c r="D84" s="1">
        <v>1</v>
      </c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K84" s="1">
        <f>SUM(D84:J84)</f>
        <v>7</v>
      </c>
      <c r="L84" s="27"/>
      <c r="M84" s="38"/>
    </row>
    <row r="85" spans="1:13" ht="12.75">
      <c r="A85" s="24" t="s">
        <v>61</v>
      </c>
      <c r="B85" s="1" t="s">
        <v>32</v>
      </c>
      <c r="D85" s="26">
        <v>0.5</v>
      </c>
      <c r="E85" s="26">
        <v>0.5</v>
      </c>
      <c r="F85" s="26">
        <v>0.5</v>
      </c>
      <c r="G85" s="26">
        <v>0.5</v>
      </c>
      <c r="H85" s="26">
        <v>0.5</v>
      </c>
      <c r="I85" s="26">
        <v>0.9</v>
      </c>
      <c r="J85" s="26">
        <v>0.9</v>
      </c>
      <c r="M85" s="38"/>
    </row>
    <row r="86" spans="2:14" ht="12.75">
      <c r="B86" s="1" t="s">
        <v>45</v>
      </c>
      <c r="C86" s="1">
        <v>15</v>
      </c>
      <c r="D86" s="27">
        <f aca="true" t="shared" si="8" ref="D86:J86">(D84*64)*D85</f>
        <v>32</v>
      </c>
      <c r="E86" s="27">
        <f t="shared" si="8"/>
        <v>32</v>
      </c>
      <c r="F86" s="27">
        <f t="shared" si="8"/>
        <v>32</v>
      </c>
      <c r="G86" s="27">
        <f t="shared" si="8"/>
        <v>32</v>
      </c>
      <c r="H86" s="27">
        <f t="shared" si="8"/>
        <v>32</v>
      </c>
      <c r="I86" s="27">
        <f t="shared" si="8"/>
        <v>57.6</v>
      </c>
      <c r="J86" s="27">
        <f t="shared" si="8"/>
        <v>57.6</v>
      </c>
      <c r="K86" s="30">
        <f>SUM(D86:J86)</f>
        <v>275.2</v>
      </c>
      <c r="L86" s="27">
        <f>K86*C86</f>
        <v>4128</v>
      </c>
      <c r="M86" s="37">
        <f>L86/$L$99</f>
        <v>0.10715676349193988</v>
      </c>
      <c r="N86" s="37">
        <f>L86/$L$92</f>
        <v>0.22228564351370705</v>
      </c>
    </row>
    <row r="87" spans="2:12" ht="12.75">
      <c r="B87" s="1"/>
      <c r="D87" s="27"/>
      <c r="E87" s="27"/>
      <c r="F87" s="27"/>
      <c r="G87" s="27"/>
      <c r="H87" s="27"/>
      <c r="I87" s="27"/>
      <c r="J87" s="27"/>
      <c r="K87" s="27"/>
      <c r="L87" s="27"/>
    </row>
    <row r="88" spans="1:15" ht="12.75">
      <c r="A88" s="24" t="s">
        <v>65</v>
      </c>
      <c r="B88" s="1" t="s">
        <v>24</v>
      </c>
      <c r="C88" s="1">
        <v>30</v>
      </c>
      <c r="D88" s="27">
        <f>D84+D80+D76</f>
        <v>4</v>
      </c>
      <c r="E88" s="27">
        <f aca="true" t="shared" si="9" ref="E88:J88">E84+E80+E76</f>
        <v>4</v>
      </c>
      <c r="F88" s="27">
        <f t="shared" si="9"/>
        <v>4</v>
      </c>
      <c r="G88" s="27">
        <f t="shared" si="9"/>
        <v>2</v>
      </c>
      <c r="H88" s="27">
        <f t="shared" si="9"/>
        <v>2</v>
      </c>
      <c r="I88" s="27">
        <f t="shared" si="9"/>
        <v>1</v>
      </c>
      <c r="J88" s="27">
        <f t="shared" si="9"/>
        <v>1</v>
      </c>
      <c r="K88" s="27">
        <f>SUM(D88:J88)</f>
        <v>18</v>
      </c>
      <c r="L88" s="36">
        <f>-K88*C88</f>
        <v>-540</v>
      </c>
      <c r="O88" s="28"/>
    </row>
    <row r="89" spans="1:12" ht="12.75">
      <c r="A89" s="24" t="s">
        <v>63</v>
      </c>
      <c r="B89" s="1" t="s">
        <v>24</v>
      </c>
      <c r="C89" s="1">
        <v>22</v>
      </c>
      <c r="D89" s="27">
        <f>(D86+D82+D78)/8</f>
        <v>26.75</v>
      </c>
      <c r="E89" s="27">
        <f aca="true" t="shared" si="10" ref="E89:J89">(E86+E82+E78)/8</f>
        <v>26.75</v>
      </c>
      <c r="F89" s="27">
        <f t="shared" si="10"/>
        <v>26.75</v>
      </c>
      <c r="G89" s="27">
        <f t="shared" si="10"/>
        <v>10</v>
      </c>
      <c r="H89" s="27">
        <f t="shared" si="10"/>
        <v>10</v>
      </c>
      <c r="I89" s="27">
        <f t="shared" si="10"/>
        <v>7.2</v>
      </c>
      <c r="J89" s="27">
        <f t="shared" si="10"/>
        <v>7.2</v>
      </c>
      <c r="K89" s="27">
        <f>SUM(D89:J89)</f>
        <v>114.65</v>
      </c>
      <c r="L89" s="36">
        <f>-K89*C89</f>
        <v>-2522.3</v>
      </c>
    </row>
    <row r="90" spans="1:12" ht="12.75">
      <c r="A90" s="35" t="s">
        <v>64</v>
      </c>
      <c r="B90" s="1" t="s">
        <v>24</v>
      </c>
      <c r="D90" s="27">
        <f>D89+D88</f>
        <v>30.75</v>
      </c>
      <c r="E90" s="27">
        <f aca="true" t="shared" si="11" ref="E90:J90">E89+E88</f>
        <v>30.75</v>
      </c>
      <c r="F90" s="27">
        <f t="shared" si="11"/>
        <v>30.75</v>
      </c>
      <c r="G90" s="27">
        <f t="shared" si="11"/>
        <v>12</v>
      </c>
      <c r="H90" s="27">
        <f t="shared" si="11"/>
        <v>12</v>
      </c>
      <c r="I90" s="27">
        <f t="shared" si="11"/>
        <v>8.2</v>
      </c>
      <c r="J90" s="27">
        <f t="shared" si="11"/>
        <v>8.2</v>
      </c>
      <c r="K90" s="27">
        <f>SUM(D90:J90)</f>
        <v>132.65</v>
      </c>
      <c r="L90" s="36">
        <f>L89+L88</f>
        <v>-3062.3</v>
      </c>
    </row>
    <row r="91" spans="2:12" ht="12.75">
      <c r="B91" s="1"/>
      <c r="D91" s="27"/>
      <c r="E91" s="27"/>
      <c r="F91" s="27"/>
      <c r="G91" s="27"/>
      <c r="H91" s="27"/>
      <c r="I91" s="27"/>
      <c r="J91" s="27"/>
      <c r="K91" s="27"/>
      <c r="L91" s="27"/>
    </row>
    <row r="92" spans="1:14" ht="12.75">
      <c r="A92" s="25" t="s">
        <v>58</v>
      </c>
      <c r="B92" s="1" t="s">
        <v>45</v>
      </c>
      <c r="C92" s="23"/>
      <c r="D92" s="30">
        <f>D86+D82+D78+D74+D70</f>
        <v>214</v>
      </c>
      <c r="E92" s="30">
        <f aca="true" t="shared" si="12" ref="E92:J92">E86+E82+E78+E74+E70</f>
        <v>214</v>
      </c>
      <c r="F92" s="30">
        <f t="shared" si="12"/>
        <v>214</v>
      </c>
      <c r="G92" s="30">
        <f t="shared" si="12"/>
        <v>230</v>
      </c>
      <c r="H92" s="30">
        <f t="shared" si="12"/>
        <v>342.5</v>
      </c>
      <c r="I92" s="30">
        <f t="shared" si="12"/>
        <v>170.1</v>
      </c>
      <c r="J92" s="30">
        <f t="shared" si="12"/>
        <v>57.6</v>
      </c>
      <c r="K92" s="30">
        <f>SUM(D92:J92)</f>
        <v>1442.1999999999998</v>
      </c>
      <c r="L92" s="30">
        <f>(L86+L82+L78+L74+L70)+L90</f>
        <v>18570.7</v>
      </c>
      <c r="M92" s="34">
        <f>L92/$L$99</f>
        <v>0.48206785556680426</v>
      </c>
      <c r="N92" s="37">
        <f>L92/$L$92</f>
        <v>1</v>
      </c>
    </row>
    <row r="93" spans="1:13" ht="12.75">
      <c r="A93" s="25"/>
      <c r="B93" s="1"/>
      <c r="C93" s="23"/>
      <c r="D93" s="30"/>
      <c r="E93" s="30"/>
      <c r="F93" s="30"/>
      <c r="G93" s="30"/>
      <c r="H93" s="30"/>
      <c r="I93" s="30"/>
      <c r="J93" s="30"/>
      <c r="K93" s="30"/>
      <c r="L93" s="30"/>
      <c r="M93" s="34"/>
    </row>
    <row r="94" spans="1:12" ht="12.75">
      <c r="A94" s="24" t="s">
        <v>30</v>
      </c>
      <c r="B94" s="1" t="s">
        <v>46</v>
      </c>
      <c r="D94" s="1">
        <v>1</v>
      </c>
      <c r="E94" s="1">
        <v>1</v>
      </c>
      <c r="F94" s="1">
        <v>1</v>
      </c>
      <c r="G94" s="1">
        <v>1</v>
      </c>
      <c r="H94" s="1">
        <v>1</v>
      </c>
      <c r="I94" s="1">
        <v>2</v>
      </c>
      <c r="J94" s="1">
        <v>2</v>
      </c>
      <c r="K94" s="1">
        <f>SUM(D94:J94)</f>
        <v>9</v>
      </c>
      <c r="L94" s="27"/>
    </row>
    <row r="95" spans="1:10" ht="12.75">
      <c r="A95" s="24" t="s">
        <v>62</v>
      </c>
      <c r="B95" s="1" t="s">
        <v>32</v>
      </c>
      <c r="D95" s="26">
        <v>0.05</v>
      </c>
      <c r="E95" s="26">
        <v>0.05</v>
      </c>
      <c r="F95" s="26">
        <v>0.05</v>
      </c>
      <c r="G95" s="26">
        <v>0.05</v>
      </c>
      <c r="H95" s="26">
        <v>0.1</v>
      </c>
      <c r="I95" s="26">
        <v>0.5</v>
      </c>
      <c r="J95" s="26">
        <v>0.5</v>
      </c>
    </row>
    <row r="96" spans="1:10" ht="12.75">
      <c r="A96" s="24"/>
      <c r="B96" s="1"/>
      <c r="D96" s="26"/>
      <c r="E96" s="26"/>
      <c r="F96" s="26"/>
      <c r="G96" s="26"/>
      <c r="H96" s="26"/>
      <c r="I96" s="26"/>
      <c r="J96" s="26"/>
    </row>
    <row r="97" spans="1:15" ht="12.75">
      <c r="A97" s="25" t="s">
        <v>51</v>
      </c>
      <c r="B97" s="23" t="s">
        <v>45</v>
      </c>
      <c r="C97" s="23">
        <v>15</v>
      </c>
      <c r="D97" s="30">
        <f>(D94*150)*D95</f>
        <v>7.5</v>
      </c>
      <c r="E97" s="30">
        <f aca="true" t="shared" si="13" ref="E97:J97">(E94*150)*E95</f>
        <v>7.5</v>
      </c>
      <c r="F97" s="30">
        <f t="shared" si="13"/>
        <v>7.5</v>
      </c>
      <c r="G97" s="30">
        <f t="shared" si="13"/>
        <v>7.5</v>
      </c>
      <c r="H97" s="30">
        <f t="shared" si="13"/>
        <v>15</v>
      </c>
      <c r="I97" s="30">
        <f t="shared" si="13"/>
        <v>150</v>
      </c>
      <c r="J97" s="30">
        <f t="shared" si="13"/>
        <v>150</v>
      </c>
      <c r="K97" s="30">
        <f>SUM(D97:J97)</f>
        <v>345</v>
      </c>
      <c r="L97" s="30">
        <f>K97*C97</f>
        <v>5175</v>
      </c>
      <c r="M97" s="34">
        <f>L97/$L$99</f>
        <v>0.13433533213924148</v>
      </c>
      <c r="O97" s="42"/>
    </row>
    <row r="98" spans="1:15" ht="12.75">
      <c r="A98" s="25"/>
      <c r="B98" s="23"/>
      <c r="C98" s="23"/>
      <c r="D98" s="30"/>
      <c r="E98" s="30"/>
      <c r="F98" s="30"/>
      <c r="G98" s="30"/>
      <c r="H98" s="30"/>
      <c r="I98" s="30"/>
      <c r="J98" s="30"/>
      <c r="K98" s="30"/>
      <c r="L98" s="30"/>
      <c r="M98" s="34"/>
      <c r="O98" s="42"/>
    </row>
    <row r="99" spans="1:15" ht="12.75">
      <c r="A99" s="25"/>
      <c r="B99" s="23"/>
      <c r="C99" s="23"/>
      <c r="D99" s="30"/>
      <c r="E99" s="30"/>
      <c r="F99" s="30"/>
      <c r="G99" s="30"/>
      <c r="H99" s="30"/>
      <c r="I99" s="30"/>
      <c r="J99" s="25" t="s">
        <v>70</v>
      </c>
      <c r="K99" s="30"/>
      <c r="L99" s="30">
        <f>L97+L86+L82+L78+L74+L70+L66+L64</f>
        <v>38523</v>
      </c>
      <c r="M99" s="34">
        <f>L99/$L$99</f>
        <v>1</v>
      </c>
      <c r="O99" s="42"/>
    </row>
    <row r="100" spans="1:13" ht="12.75">
      <c r="A100" s="25"/>
      <c r="B100" s="23"/>
      <c r="C100" s="23"/>
      <c r="D100" s="30"/>
      <c r="E100" s="30"/>
      <c r="F100" s="30"/>
      <c r="G100" s="30"/>
      <c r="H100" s="30"/>
      <c r="I100" s="30"/>
      <c r="J100" s="30"/>
      <c r="K100" s="30"/>
      <c r="L100" s="30"/>
      <c r="M100" s="34"/>
    </row>
    <row r="101" spans="1:13" ht="12.75">
      <c r="A101" s="35" t="s">
        <v>66</v>
      </c>
      <c r="B101" s="39" t="s">
        <v>45</v>
      </c>
      <c r="C101" s="39">
        <v>2.5</v>
      </c>
      <c r="D101" s="40">
        <f>D97+D92</f>
        <v>221.5</v>
      </c>
      <c r="E101" s="40">
        <f aca="true" t="shared" si="14" ref="E101:J101">E97+E92</f>
        <v>221.5</v>
      </c>
      <c r="F101" s="40">
        <f t="shared" si="14"/>
        <v>221.5</v>
      </c>
      <c r="G101" s="40">
        <f t="shared" si="14"/>
        <v>237.5</v>
      </c>
      <c r="H101" s="40">
        <f t="shared" si="14"/>
        <v>357.5</v>
      </c>
      <c r="I101" s="40">
        <f t="shared" si="14"/>
        <v>320.1</v>
      </c>
      <c r="J101" s="40">
        <f t="shared" si="14"/>
        <v>207.6</v>
      </c>
      <c r="K101" s="40">
        <f>SUM(D101:J101)</f>
        <v>1787.1999999999998</v>
      </c>
      <c r="L101" s="41">
        <f>-K101*C101</f>
        <v>-4468</v>
      </c>
      <c r="M101" s="34"/>
    </row>
    <row r="102" spans="1:12" ht="12.75">
      <c r="A102" s="24" t="s">
        <v>67</v>
      </c>
      <c r="B102" s="1" t="s">
        <v>24</v>
      </c>
      <c r="C102" s="1">
        <v>12</v>
      </c>
      <c r="D102" s="8">
        <v>9</v>
      </c>
      <c r="E102" s="8">
        <v>9</v>
      </c>
      <c r="F102" s="8">
        <v>9</v>
      </c>
      <c r="G102" s="8">
        <v>9</v>
      </c>
      <c r="H102" s="8">
        <v>12</v>
      </c>
      <c r="I102" s="8">
        <v>8</v>
      </c>
      <c r="J102" s="8">
        <v>5</v>
      </c>
      <c r="K102" s="40">
        <f>SUM(D102:J102)</f>
        <v>61</v>
      </c>
      <c r="L102" s="41">
        <f>-K102*C102</f>
        <v>-732</v>
      </c>
    </row>
    <row r="103" spans="1:12" ht="12.75">
      <c r="A103" s="24" t="s">
        <v>68</v>
      </c>
      <c r="B103" s="1" t="s">
        <v>24</v>
      </c>
      <c r="C103" s="1">
        <v>12</v>
      </c>
      <c r="D103" s="8"/>
      <c r="E103" s="8"/>
      <c r="F103" s="8"/>
      <c r="G103" s="8">
        <v>4</v>
      </c>
      <c r="H103" s="8">
        <v>7</v>
      </c>
      <c r="I103" s="8">
        <v>7</v>
      </c>
      <c r="J103" s="8">
        <v>4</v>
      </c>
      <c r="K103" s="40">
        <f>SUM(D103:J103)</f>
        <v>22</v>
      </c>
      <c r="L103" s="41">
        <f>-K103*C103</f>
        <v>-264</v>
      </c>
    </row>
    <row r="104" ht="12.75">
      <c r="A104" s="24"/>
    </row>
    <row r="105" spans="10:13" ht="12.75">
      <c r="J105" s="25" t="s">
        <v>69</v>
      </c>
      <c r="K105" s="25" t="s">
        <v>56</v>
      </c>
      <c r="L105" s="30">
        <f>SUM(L64+L97+L92+L66)+L101+L102+L103</f>
        <v>29996.699999999997</v>
      </c>
      <c r="M105" s="34"/>
    </row>
    <row r="106" spans="11:12" ht="12.75">
      <c r="K106" s="25" t="s">
        <v>55</v>
      </c>
      <c r="L106" s="30">
        <f>L105*4</f>
        <v>119986.79999999999</v>
      </c>
    </row>
    <row r="108" spans="10:12" ht="12.75">
      <c r="J108" s="24" t="s">
        <v>73</v>
      </c>
      <c r="L108" s="36">
        <f>L103+L102+L90+L89+L88</f>
        <v>-7120.6</v>
      </c>
    </row>
    <row r="109" spans="10:12" ht="12.75">
      <c r="J109" s="24" t="s">
        <v>0</v>
      </c>
      <c r="L109" s="36">
        <f>-3787</f>
        <v>-3787</v>
      </c>
    </row>
    <row r="110" spans="10:12" ht="12.75">
      <c r="J110" s="24" t="s">
        <v>74</v>
      </c>
      <c r="L110" s="36">
        <f>L109+L108</f>
        <v>-10907.6</v>
      </c>
    </row>
    <row r="111" spans="10:12" ht="12.75">
      <c r="J111" s="24" t="s">
        <v>72</v>
      </c>
      <c r="L111" s="43">
        <f>L110/L99</f>
        <v>-0.283145134075747</v>
      </c>
    </row>
    <row r="112" spans="10:13" ht="12.75">
      <c r="J112" s="24" t="s">
        <v>71</v>
      </c>
      <c r="L112" s="43">
        <v>-0.25</v>
      </c>
      <c r="M112" s="1"/>
    </row>
    <row r="113" spans="10:13" ht="12.75">
      <c r="J113" s="24"/>
      <c r="L113" s="43"/>
      <c r="M113" s="1"/>
    </row>
    <row r="114" spans="10:13" ht="12.75">
      <c r="J114" s="24" t="s">
        <v>75</v>
      </c>
      <c r="L114" s="43">
        <f>L101/L99</f>
        <v>-0.11598265970978376</v>
      </c>
      <c r="M114" s="1"/>
    </row>
    <row r="115" spans="10:13" ht="12.75">
      <c r="J115" s="24" t="s">
        <v>76</v>
      </c>
      <c r="L115" s="43">
        <v>-0.12</v>
      </c>
      <c r="M115" s="1"/>
    </row>
    <row r="116" spans="10:13" ht="12.75">
      <c r="J116" s="24"/>
      <c r="L116" s="43"/>
      <c r="M116" s="1"/>
    </row>
    <row r="117" spans="10:13" ht="12.75">
      <c r="J117" s="24"/>
      <c r="L117" s="43"/>
      <c r="M117" s="1"/>
    </row>
    <row r="118" spans="10:12" ht="12.75">
      <c r="J118" s="24"/>
      <c r="L118" s="43"/>
    </row>
    <row r="119" ht="12.75">
      <c r="B119" s="3" t="s">
        <v>59</v>
      </c>
    </row>
    <row r="120" ht="12.75">
      <c r="B120" s="3" t="s">
        <v>60</v>
      </c>
    </row>
    <row r="121" ht="12.75">
      <c r="B121" s="3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Carpenter Architecrs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Carpenter</dc:creator>
  <cp:keywords/>
  <dc:description/>
  <cp:lastModifiedBy>Ross Carpenter</cp:lastModifiedBy>
  <dcterms:created xsi:type="dcterms:W3CDTF">2008-04-03T05:36:04Z</dcterms:created>
  <cp:category/>
  <cp:version/>
  <cp:contentType/>
  <cp:contentStatus/>
</cp:coreProperties>
</file>